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lculator" sheetId="1" r:id="rId1"/>
    <sheet name="Fab example" sheetId="2" r:id="rId2"/>
    <sheet name="Rates &amp; sourc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$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otefoundry.app" TargetMode="External"/><Relationship Id="rId2" Type="http://schemas.openxmlformats.org/officeDocument/2006/relationships/hyperlink" Target="https://quotefoundry.app" TargetMode="External"/><Relationship Id="rId3" Type="http://schemas.openxmlformats.org/officeDocument/2006/relationships/hyperlink" Target="https://quotefoundry.ap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quotefoundry.ap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quotefoundry.app" TargetMode="External"/><Relationship Id="rId2" Type="http://schemas.openxmlformats.org/officeDocument/2006/relationships/hyperlink" Target="https://agmetalminer.com/metal-prices/carbon-steel/" TargetMode="External"/><Relationship Id="rId3" Type="http://schemas.openxmlformats.org/officeDocument/2006/relationships/hyperlink" Target="https://www.materialpricebook.com/prices" TargetMode="External"/><Relationship Id="rId4" Type="http://schemas.openxmlformats.org/officeDocument/2006/relationships/hyperlink" Target="https://www.bls.gov/oes/current/oes514121.htm" TargetMode="External"/><Relationship Id="rId5" Type="http://schemas.openxmlformats.org/officeDocument/2006/relationships/hyperlink" Target="https://www.bls.gov/oes/current/oes514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workbookViewId="0"/>
  </sheetViews>
  <cols>
    <col min="1" max="1" width="42.83203125" customWidth="1"/>
    <col min="2" max="2" width="17.83203125" customWidth="1"/>
    <col min="3" max="3" width="26.83203125" customWidth="1"/>
    <col min="4" max="4" width="14.83203125" customWidth="1"/>
  </cols>
  <sheetData>
    <row r="1">
      <c r="A1" t="str">
        <v>⚡ QuoteFoundry — Metal Fabrication &amp; Machining Job Calculator</v>
      </c>
    </row>
    <row r="2">
      <c r="A2" t="str">
        <v>Free tool · quotefoundry.app — price a fab or machined job from your own shop rates</v>
      </c>
    </row>
    <row r="4">
      <c r="A4" t="str">
        <v>HOW TO USE — edit the values in column B. Result cells calculate automatically. Works in Excel, Google Sheets &amp; LibreOffice.</v>
      </c>
    </row>
    <row r="6">
      <c r="A6" t="str">
        <v>JOB</v>
      </c>
    </row>
    <row r="7">
      <c r="A7" t="str">
        <v>Job name</v>
      </c>
      <c r="B7" t="str">
        <v>e.g. Mounting bracket</v>
      </c>
    </row>
    <row r="8">
      <c r="A8" t="str">
        <v>Quantity (pieces)</v>
      </c>
      <c r="B8">
        <v>10</v>
      </c>
    </row>
    <row r="10">
      <c r="A10" t="str">
        <v>PER-PART VARIABLE COST  (cost to make ONE piece)</v>
      </c>
    </row>
    <row r="11">
      <c r="A11" t="str">
        <v>Material weight per part (lb)</v>
      </c>
      <c r="B11">
        <v>3</v>
      </c>
    </row>
    <row r="12">
      <c r="A12" t="str">
        <v>Material price ($/lb)</v>
      </c>
      <c r="B12" s="1">
        <v>1.05</v>
      </c>
      <c r="C12" t="str">
        <v>see "Rates &amp; sources" tab</v>
      </c>
    </row>
    <row r="13">
      <c r="A13" t="str">
        <v>Drop / scrap allowance</v>
      </c>
      <c r="B13" s="2">
        <v>0.1</v>
      </c>
    </row>
    <row r="14">
      <c r="A14" t="str">
        <v>Material cost / part</v>
      </c>
      <c r="B14" s="1">
        <f>B11*B12*(1+B13)</f>
        <v>3.4650000000000007</v>
      </c>
    </row>
    <row r="16">
      <c r="A16" t="str">
        <v>Machining / cycle time per part (min)</v>
      </c>
      <c r="B16">
        <v>8</v>
      </c>
    </row>
    <row r="17">
      <c r="A17" t="str">
        <v>Machine rate ($/hr)</v>
      </c>
      <c r="B17" s="1">
        <v>95</v>
      </c>
    </row>
    <row r="18">
      <c r="A18" t="str">
        <v>Machine cost / part</v>
      </c>
      <c r="B18" s="1">
        <f>B16/60*B17</f>
        <v>12.666666666666666</v>
      </c>
    </row>
    <row r="20">
      <c r="A20" t="str">
        <v>Hand labor per part (hr)</v>
      </c>
      <c r="B20">
        <v>0.25</v>
      </c>
    </row>
    <row r="21">
      <c r="A21" t="str">
        <v>Labor rate ($/hr)</v>
      </c>
      <c r="B21" s="1">
        <v>80</v>
      </c>
    </row>
    <row r="22">
      <c r="A22" t="str">
        <v>Labor cost / part</v>
      </c>
      <c r="B22" s="1">
        <f>B20*B21</f>
        <v>20</v>
      </c>
    </row>
    <row r="24">
      <c r="A24" t="str">
        <v>Consumables / part ($)  (gas, wire, abrasives)</v>
      </c>
      <c r="B24" s="1">
        <v>2</v>
      </c>
    </row>
    <row r="25">
      <c r="A25" t="str">
        <v>Outside services / part ($)  (plating, coating)</v>
      </c>
      <c r="B25" s="1">
        <v>0</v>
      </c>
    </row>
    <row r="27">
      <c r="A27" t="str">
        <v>Variable cost / part  (subtotal)</v>
      </c>
      <c r="B27" s="1">
        <f>B14+B18+B22+B24+B25</f>
        <v>38.13166666666667</v>
      </c>
    </row>
    <row r="29">
      <c r="A29" t="str">
        <v>ONE-TIME COST  (whole lot — amortized ÷ qty)</v>
      </c>
    </row>
    <row r="30">
      <c r="A30" t="str">
        <v>Setup &amp; programming (hr)</v>
      </c>
      <c r="B30">
        <v>2</v>
      </c>
    </row>
    <row r="31">
      <c r="A31" t="str">
        <v>Setup rate ($/hr)</v>
      </c>
      <c r="B31" s="1">
        <v>75</v>
      </c>
    </row>
    <row r="32">
      <c r="A32" t="str">
        <v>Setup cost (one-time)</v>
      </c>
      <c r="B32" s="1">
        <f>B30*B31</f>
        <v>150</v>
      </c>
    </row>
    <row r="33">
      <c r="A33" t="str">
        <v>Tooling — endmills / inserts (one-time $)</v>
      </c>
      <c r="B33" s="1">
        <v>50</v>
      </c>
    </row>
    <row r="34">
      <c r="A34" t="str">
        <v>Total one-time cost</v>
      </c>
      <c r="B34" s="1">
        <f>B32+B33</f>
        <v>200</v>
      </c>
    </row>
    <row r="36">
      <c r="A36" t="str">
        <v>MARK-UPS</v>
      </c>
    </row>
    <row r="37">
      <c r="A37" t="str">
        <v>Overhead</v>
      </c>
      <c r="B37" s="2">
        <v>0.18</v>
      </c>
    </row>
    <row r="38">
      <c r="A38" t="str">
        <v>Margin</v>
      </c>
      <c r="B38" s="2">
        <v>0.3</v>
      </c>
    </row>
    <row r="40">
      <c r="A40" t="str">
        <v>RESULT — at your quantity (cell B8)</v>
      </c>
    </row>
    <row r="41">
      <c r="A41" t="str">
        <v>Shop cost / part</v>
      </c>
      <c r="B41" s="1">
        <f>B27+B34/B8</f>
        <v>58.13166666666667</v>
      </c>
    </row>
    <row r="42">
      <c r="A42" t="str">
        <v>+ Overhead</v>
      </c>
      <c r="B42" s="1">
        <f>B41*B37</f>
        <v>10.4637</v>
      </c>
    </row>
    <row r="43">
      <c r="A43" t="str">
        <v>+ Margin  (on cost + overhead)</v>
      </c>
      <c r="B43" s="1">
        <f>(B41+B42)*B38</f>
        <v>20.578609999999998</v>
      </c>
    </row>
    <row r="44">
      <c r="A44" t="str">
        <v>PRICE / PART</v>
      </c>
      <c r="B44" s="1">
        <f>(B41+B42)*(1+B38)</f>
        <v>89.17397666666666</v>
      </c>
    </row>
    <row r="45">
      <c r="A45" t="str">
        <v>TOTAL FOR THE LOT</v>
      </c>
      <c r="B45" s="1">
        <f>B44*B8</f>
        <v>891.7397666666666</v>
      </c>
    </row>
    <row r="47">
      <c r="A47" t="str">
        <v>PRICE BREAKS — per-part price as setup amortizes across the lot</v>
      </c>
    </row>
    <row r="48">
      <c r="A48" t="str">
        <v>Quantity</v>
      </c>
      <c r="B48" t="str">
        <v>One-time / part</v>
      </c>
      <c r="C48" t="str">
        <v>Price / part</v>
      </c>
      <c r="D48" t="str">
        <v>Lot total</v>
      </c>
    </row>
    <row r="49">
      <c r="A49">
        <v>1</v>
      </c>
      <c r="B49" s="1">
        <f>$B$34/A49</f>
        <v>200</v>
      </c>
      <c r="C49" s="1">
        <f>($B$27+$B$34/A49)*(1+$B$37)*(1+$B$38)</f>
        <v>365.29397666666665</v>
      </c>
      <c r="D49" s="1">
        <f>C49*A49</f>
        <v>365.29397666666665</v>
      </c>
    </row>
    <row r="50">
      <c r="A50">
        <v>10</v>
      </c>
      <c r="B50" s="1">
        <f>$B$34/A50</f>
        <v>20</v>
      </c>
      <c r="C50" s="1">
        <f>($B$27+$B$34/A50)*(1+$B$37)*(1+$B$38)</f>
        <v>89.17397666666666</v>
      </c>
      <c r="D50" s="1">
        <f>C50*A50</f>
        <v>891.7397666666666</v>
      </c>
    </row>
    <row r="51">
      <c r="A51">
        <v>25</v>
      </c>
      <c r="B51" s="1">
        <f>$B$34/A51</f>
        <v>8</v>
      </c>
      <c r="C51" s="1">
        <f>($B$27+$B$34/A51)*(1+$B$37)*(1+$B$38)</f>
        <v>70.76597666666667</v>
      </c>
      <c r="D51" s="1">
        <f>C51*A51</f>
        <v>1769.1494166666669</v>
      </c>
    </row>
    <row r="52">
      <c r="A52">
        <v>50</v>
      </c>
      <c r="B52" s="1">
        <f>$B$34/A52</f>
        <v>4</v>
      </c>
      <c r="C52" s="1">
        <f>($B$27+$B$34/A52)*(1+$B$37)*(1+$B$38)</f>
        <v>64.62997666666666</v>
      </c>
      <c r="D52" s="1">
        <f>C52*A52</f>
        <v>3231.498833333333</v>
      </c>
    </row>
    <row r="53">
      <c r="A53">
        <v>100</v>
      </c>
      <c r="B53" s="1">
        <f>$B$34/A53</f>
        <v>2</v>
      </c>
      <c r="C53" s="1">
        <f>($B$27+$B$34/A53)*(1+$B$37)*(1+$B$38)</f>
        <v>61.56197666666667</v>
      </c>
      <c r="D53" s="1">
        <f>C53*A53</f>
        <v>6156.197666666667</v>
      </c>
    </row>
    <row r="55">
      <c r="A55" t="str">
        <v>Formula (same as QuoteFoundry): Part cost = (setup ÷ qty) + cycle×rate + material + tooling + secondary  →  × (1 + overhead)  →  × (1 + margin).</v>
      </c>
    </row>
    <row r="56">
      <c r="A56" t="str">
        <v>Reference prices/rates are starting points — verify against your own supplier &amp; payroll. Not live market data. No AI guesswork.</v>
      </c>
    </row>
    <row r="57">
      <c r="A57" t="str">
        <v>Turn this into a branded PDF quote in ~10 min → quotefoundry.app</v>
      </c>
    </row>
  </sheetData>
  <mergeCells count="7">
    <mergeCell ref="A1:D1"/>
    <mergeCell ref="A2:D2"/>
    <mergeCell ref="A4:D4"/>
    <mergeCell ref="A10:D10"/>
    <mergeCell ref="A29:D29"/>
    <mergeCell ref="A40:D40"/>
    <mergeCell ref="A47:D47"/>
  </mergeCells>
  <hyperlinks>
    <hyperlink ref="A1" r:id="rId1" tooltip="https://quotefoundry.app"/>
    <hyperlink ref="A2" r:id="rId2" tooltip="https://quotefoundry.app"/>
    <hyperlink ref="A57" r:id="rId3" tooltip="https://quotefoundry.app"/>
  </hyperlinks>
  <ignoredErrors>
    <ignoredError numberStoredAsText="1" sqref="A1:D5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cols>
    <col min="1" max="1" width="20.83203125" customWidth="1"/>
    <col min="2" max="2" width="34.83203125" customWidth="1"/>
    <col min="3" max="3" width="14.83203125" customWidth="1"/>
  </cols>
  <sheetData>
    <row r="1">
      <c r="A1" t="str">
        <v>⚡ QuoteFoundry — worked fabrication example</v>
      </c>
    </row>
    <row r="2">
      <c r="A2" t="str">
        <v>240 lb A36 weldment, qty 1 — the same math, per-lot. Matches QuoteFoundry’s locked $1,913.82.</v>
      </c>
    </row>
    <row r="4">
      <c r="A4" t="str">
        <v>Line</v>
      </c>
      <c r="B4" t="str">
        <v>Inputs</v>
      </c>
      <c r="C4" t="str">
        <v>Amount</v>
      </c>
    </row>
    <row r="5">
      <c r="A5" t="str">
        <v>Material</v>
      </c>
      <c r="B5" t="str">
        <v>240 lb × $0.85/lb × 1.15 drop</v>
      </c>
      <c r="C5" s="1">
        <f>240*0.85*1.15</f>
        <v>234.6</v>
      </c>
    </row>
    <row r="6">
      <c r="A6" t="str">
        <v>Labor</v>
      </c>
      <c r="B6" t="str">
        <v>1.5×75 + 3×80 + 4×90 + 1.5×65</v>
      </c>
      <c r="C6" s="1">
        <f>1.5*75+3*80+4*90+1.5*65</f>
        <v>810</v>
      </c>
    </row>
    <row r="7">
      <c r="A7" t="str">
        <v>Machine / burn</v>
      </c>
      <c r="B7" t="str">
        <v>35 min ÷ 60 × $120/hr</v>
      </c>
      <c r="C7" s="1">
        <f>35/60*120</f>
        <v>70</v>
      </c>
    </row>
    <row r="8">
      <c r="A8" t="str">
        <v>Consumables</v>
      </c>
      <c r="B8" t="str">
        <v>4 weld-hr × $12</v>
      </c>
      <c r="C8" s="1">
        <f>4*12</f>
        <v>48</v>
      </c>
    </row>
    <row r="9">
      <c r="A9" t="str">
        <v>Outside services</v>
      </c>
      <c r="B9" t="str">
        <v>galvanizing</v>
      </c>
      <c r="C9" s="1">
        <v>85</v>
      </c>
    </row>
    <row r="10">
      <c r="A10" t="str">
        <v>Shop cost</v>
      </c>
      <c r="C10" s="1">
        <f>C5+C6+C7+C8+C9</f>
        <v>1247.6</v>
      </c>
    </row>
    <row r="11">
      <c r="A11" t="str">
        <v>+ Overhead 18%</v>
      </c>
      <c r="C11" s="1">
        <f>C10*0.18</f>
        <v>224.568</v>
      </c>
    </row>
    <row r="12">
      <c r="A12" t="str">
        <v>+ Margin 30%</v>
      </c>
      <c r="B12" t="str">
        <v>on cost + overhead</v>
      </c>
      <c r="C12" s="1">
        <f>(C10+C11)*0.30</f>
        <v>441.6504</v>
      </c>
    </row>
    <row r="13">
      <c r="A13" t="str">
        <v>QUOTED PRICE</v>
      </c>
      <c r="C13" s="1">
        <f>(C10+C11)*1.30</f>
        <v>1913.8164</v>
      </c>
    </row>
    <row r="15">
      <c r="A15" t="str">
        <v>Sequential, not additive: margin applies to cost + overhead. Adding 48% to bare cost would quote $1,847 — $67 short on every job.</v>
      </c>
    </row>
  </sheetData>
  <mergeCells count="2">
    <mergeCell ref="A1:C1"/>
    <mergeCell ref="A2:C2"/>
  </mergeCells>
  <hyperlinks>
    <hyperlink ref="A1" r:id="rId1" tooltip="https://quotefoundry.app"/>
  </hyperlinks>
  <ignoredErrors>
    <ignoredError numberStoredAsText="1" sqref="A1:D1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workbookViewId="0"/>
  </sheetViews>
  <cols>
    <col min="1" max="1" width="40.83203125" customWidth="1"/>
    <col min="2" max="2" width="18.83203125" customWidth="1"/>
    <col min="3" max="3" width="16.83203125" customWidth="1"/>
  </cols>
  <sheetData>
    <row r="1">
      <c r="A1" t="str">
        <v>⚡ QuoteFoundry — suggested rates &amp; research sources</v>
      </c>
    </row>
    <row r="2">
      <c r="A2" t="str">
        <v>Starting points, not live market data — verify against the sources below and your own shop.</v>
      </c>
    </row>
    <row r="4">
      <c r="A4" t="str">
        <v>MATERIAL — reference $/lb by alloy (adjust to your supplier quotes)</v>
      </c>
    </row>
    <row r="5">
      <c r="A5" t="str">
        <v>Alloy</v>
      </c>
      <c r="B5" t="str">
        <v>Reference $/lb</v>
      </c>
      <c r="C5" t="str">
        <v>Category</v>
      </c>
    </row>
    <row r="6">
      <c r="A6" t="str">
        <v>A36 Steel</v>
      </c>
      <c r="B6" s="1">
        <v>0.85</v>
      </c>
      <c r="C6" t="str">
        <v>Carbon steel</v>
      </c>
    </row>
    <row r="7">
      <c r="A7" t="str">
        <v>A500 Tube</v>
      </c>
      <c r="B7" s="1">
        <v>0.95</v>
      </c>
      <c r="C7" t="str">
        <v>Carbon steel</v>
      </c>
    </row>
    <row r="8">
      <c r="A8" t="str">
        <v>1018 CR Bar</v>
      </c>
      <c r="B8" s="1">
        <v>1.05</v>
      </c>
      <c r="C8" t="str">
        <v>Carbon steel</v>
      </c>
    </row>
    <row r="9">
      <c r="A9" t="str">
        <v>4140 Alloy</v>
      </c>
      <c r="B9" s="1">
        <v>1.45</v>
      </c>
      <c r="C9" t="str">
        <v>Carbon steel</v>
      </c>
    </row>
    <row r="10">
      <c r="A10" t="str">
        <v>AR400 Plate</v>
      </c>
      <c r="B10" s="1">
        <v>1.25</v>
      </c>
      <c r="C10" t="str">
        <v>Carbon steel</v>
      </c>
    </row>
    <row r="11">
      <c r="A11" t="str">
        <v>304 Stainless</v>
      </c>
      <c r="B11" s="1">
        <v>2.1</v>
      </c>
      <c r="C11" t="str">
        <v>Stainless</v>
      </c>
    </row>
    <row r="12">
      <c r="A12" t="str">
        <v>316 Stainless</v>
      </c>
      <c r="B12" s="1">
        <v>2.9</v>
      </c>
      <c r="C12" t="str">
        <v>Stainless</v>
      </c>
    </row>
    <row r="13">
      <c r="A13" t="str">
        <v>6061 Aluminum</v>
      </c>
      <c r="B13" s="1">
        <v>1.85</v>
      </c>
      <c r="C13" t="str">
        <v>Aluminum</v>
      </c>
    </row>
    <row r="14">
      <c r="A14" t="str">
        <v>5052 Aluminum</v>
      </c>
      <c r="B14" s="1">
        <v>1.75</v>
      </c>
      <c r="C14" t="str">
        <v>Aluminum</v>
      </c>
    </row>
    <row r="15">
      <c r="A15" t="str">
        <v>7075 Aluminum</v>
      </c>
      <c r="B15" s="1">
        <v>3.2</v>
      </c>
      <c r="C15" t="str">
        <v>Aluminum</v>
      </c>
    </row>
    <row r="16">
      <c r="A16" t="str">
        <v>Brass 360</v>
      </c>
      <c r="B16" s="1">
        <v>4.2</v>
      </c>
      <c r="C16" t="str">
        <v>Copper alloys</v>
      </c>
    </row>
    <row r="17">
      <c r="A17" t="str">
        <v>Copper 110</v>
      </c>
      <c r="B17" s="1">
        <v>5.6</v>
      </c>
      <c r="C17" t="str">
        <v>Copper alloys</v>
      </c>
    </row>
    <row r="18">
      <c r="A18" t="str">
        <v>Sources:</v>
      </c>
      <c r="B18" t="str">
        <v>MetalMiner — carbon steel prices</v>
      </c>
    </row>
    <row r="19">
      <c r="B19" t="str">
        <v>Material Price Book</v>
      </c>
    </row>
    <row r="21">
      <c r="A21" t="str">
        <v>LABOR — start from the regional wage, then adjust</v>
      </c>
    </row>
    <row r="22">
      <c r="A22" t="str">
        <v>Your billed $/hr is NOT the wage. Multiply the wage by your shop’s overhead burden and utilization.</v>
      </c>
    </row>
    <row r="23">
      <c r="A23" t="str">
        <v>Sources:</v>
      </c>
      <c r="B23" t="str">
        <v>BLS wages — Welders (51-4121)</v>
      </c>
    </row>
    <row r="24">
      <c r="B24" t="str">
        <v>BLS wages — Machinists (51-4041)</v>
      </c>
    </row>
    <row r="26">
      <c r="A26" t="str">
        <v>Regional presets scale a national baseline: West Coast ~1.18×, Northeast ~1.12×, Great Lakes ~1.04×, National 1.00×, Gulf/South ~0.97×, Mountain/Plains ~0.95×.</v>
      </c>
    </row>
  </sheetData>
  <mergeCells count="6">
    <mergeCell ref="A1:C1"/>
    <mergeCell ref="A2:C2"/>
    <mergeCell ref="A4:C4"/>
    <mergeCell ref="A10:C10"/>
    <mergeCell ref="A11:C11"/>
    <mergeCell ref="A16:C16"/>
  </mergeCells>
  <hyperlinks>
    <hyperlink ref="A1" r:id="rId1" tooltip="https://quotefoundry.app"/>
    <hyperlink ref="B18" r:id="rId2" tooltip="https://agmetalminer.com/metal-prices/carbon-steel/"/>
    <hyperlink ref="B19" r:id="rId3" tooltip="https://www.materialpricebook.com/prices"/>
    <hyperlink ref="B23" r:id="rId4" tooltip="https://www.bls.gov/oes/current/oes514121.htm"/>
    <hyperlink ref="B24" r:id="rId5" tooltip="https://www.bls.gov/oes/current/oes514041.htm"/>
  </hyperlinks>
  <ignoredErrors>
    <ignoredError numberStoredAsText="1" sqref="A1:D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QuoteFoundry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Fab example</vt:lpstr>
      <vt:lpstr>Rates &amp; 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QuoteFoundry</dc:creator>
  <dc:subject>Free fab/machining pricing calculator spreadsheet</dc:subject>
  <dc:title>Metal Fabrication &amp; Machining Job Calculator</dc:title>
</cp:coreProperties>
</file>